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10-ottelun pisteet" sheetId="1" r:id="rId1"/>
    <sheet name="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<sst xmlns="http://schemas.openxmlformats.org/spreadsheetml/2006/main" count="38" uniqueCount="25">
  <si>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tulos</t>
  </si>
  <si>
    <t>pisteet</t>
  </si>
  <si>
    <t>100 m</t>
  </si>
  <si>
    <t>Pituus</t>
  </si>
  <si>
    <t>Kuula</t>
  </si>
  <si>
    <t>Korkeus</t>
  </si>
  <si>
    <t>400 m</t>
  </si>
  <si>
    <t>110 m aidat</t>
  </si>
  <si>
    <t>Kiekko</t>
  </si>
  <si>
    <t>Seiväs</t>
  </si>
  <si>
    <t>Keihäs</t>
  </si>
  <si>
    <t>1500 m</t>
  </si>
  <si>
    <t>Pisteet yhteensä</t>
  </si>
  <si>
    <t>Käsiajanotossa merkitse K kyseisen juoksun perään D-sarakkeeseen.</t>
  </si>
  <si>
    <t>0 pistettä</t>
  </si>
  <si>
    <t>n.900 pist</t>
  </si>
  <si>
    <t>10,82(901)</t>
  </si>
  <si>
    <t>2,10(896)</t>
  </si>
  <si>
    <t>51,40-51,44</t>
  </si>
  <si>
    <t>4,97(901)</t>
  </si>
  <si>
    <t>70,67-70,72</t>
  </si>
  <si>
    <t>04:07,29-4:07,42</t>
  </si>
  <si>
    <t>1500 m juoksuun on sadasosat lisättävä eri sarakkeeseen pilkun kanssa,</t>
  </si>
  <si>
    <t>koska näistä ohjelman ketaleista ei ajasta saa sadasosasekunteja irroitettua</t>
  </si>
  <si>
    <t>muuhun käyttöön.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</si>
</sst>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"/>
    <numFmt numFmtId="166" formatCode="00"/>
    <numFmt numFmtId="167" formatCode="0"/>
    <numFmt numFmtId="168" formatCode="0.000000000000"/>
    <numFmt numFmtId="169" formatCode="HH:MM:SS"/>
    <numFmt numFmtId="170" formatCode="0.00"/>
    <numFmt numFmtId="171" formatCode="#.00"/>
    <numFmt numFmtId="172" formatCode="MM:SS"/>
    <numFmt numFmtId="173" formatCode="MM:SS.00"/>
    <numFmt numFmtId="174" formatCode="[HH]:MM:SS.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.8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7" fontId="2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4" fontId="1" fillId="2" borderId="0" xfId="0" applyFont="1" applyFill="1" applyAlignment="1">
      <alignment/>
    </xf>
    <xf numFmtId="166" fontId="1" fillId="2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7" fontId="4" fillId="0" borderId="0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1" xfId="0" applyBorder="1" applyAlignment="1">
      <alignment/>
    </xf>
    <xf numFmtId="170" fontId="0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7109375" style="0" customWidth="1"/>
    <col min="2" max="2" width="0" style="0" hidden="1" customWidth="1"/>
    <col min="3" max="3" width="10.57421875" style="0" customWidth="1"/>
    <col min="4" max="4" width="2.7109375" style="0" customWidth="1"/>
    <col min="5" max="5" width="3.421875" style="0" customWidth="1"/>
    <col min="6" max="6" width="3.421875" style="1" customWidth="1"/>
    <col min="7" max="7" width="3.421875" style="2" customWidth="1"/>
    <col min="8" max="8" width="6.7109375" style="3" customWidth="1"/>
    <col min="9" max="9" width="8.7109375" style="0" customWidth="1"/>
    <col min="10" max="10" width="15.421875" style="4" customWidth="1"/>
    <col min="11" max="16384" width="11.57421875" style="0" customWidth="1"/>
  </cols>
  <sheetData>
    <row r="1" ht="12">
      <c r="J1"/>
    </row>
    <row r="2" ht="12">
      <c r="J2"/>
    </row>
    <row r="3" spans="3:10" ht="12">
      <c r="C3" s="5"/>
      <c r="D3" s="5"/>
      <c r="E3" s="5" t="s">
        <v>0</v>
      </c>
      <c r="F3" s="6"/>
      <c r="G3" s="7"/>
      <c r="H3" s="8" t="s">
        <v>1</v>
      </c>
      <c r="J3"/>
    </row>
    <row r="4" spans="2:10" ht="12">
      <c r="B4" s="9">
        <f>IF(D4="K",0.24,0)</f>
        <v>0</v>
      </c>
      <c r="C4" s="10" t="s">
        <v>2</v>
      </c>
      <c r="E4" s="10"/>
      <c r="F4" s="11">
        <v>9</v>
      </c>
      <c r="G4" s="12">
        <v>58</v>
      </c>
      <c r="H4" s="13">
        <f>INT(IF(F4="",0,IF((F4+G4/100)&gt;(18-B4),0,25.4348*(18-B4-F4-G4/100)^1.81)))</f>
        <v>1202</v>
      </c>
      <c r="J4"/>
    </row>
    <row r="5" spans="3:10" ht="12">
      <c r="C5" s="10" t="s">
        <v>3</v>
      </c>
      <c r="E5" s="10"/>
      <c r="F5" s="11">
        <v>8</v>
      </c>
      <c r="G5" s="12">
        <v>5</v>
      </c>
      <c r="H5" s="13">
        <f>INT(IF((F5+G5/100)&lt;2.2,0,90.5674*(F5+G5/100-2.2)^1.4))</f>
        <v>1073</v>
      </c>
      <c r="J5"/>
    </row>
    <row r="6" spans="3:10" ht="12">
      <c r="C6" s="10" t="s">
        <v>4</v>
      </c>
      <c r="E6" s="10"/>
      <c r="F6" s="11">
        <v>12</v>
      </c>
      <c r="G6" s="12">
        <v>20</v>
      </c>
      <c r="H6" s="13">
        <f>INT(IF((F6+G6/100)&lt;1.5,0,51.39*(F6+G6/100-1.5)^1.05))</f>
        <v>619</v>
      </c>
      <c r="J6"/>
    </row>
    <row r="7" spans="3:10" ht="12">
      <c r="C7" s="10" t="s">
        <v>5</v>
      </c>
      <c r="E7" s="10"/>
      <c r="F7" s="11">
        <v>2</v>
      </c>
      <c r="G7" s="12">
        <v>43</v>
      </c>
      <c r="H7" s="13">
        <f>INT(IF((F7+G7/100)&lt;0.75,0,585.65*(F7+(G7/100)-0.75)^1.42))</f>
        <v>1223</v>
      </c>
      <c r="J7"/>
    </row>
    <row r="8" spans="2:10" ht="12">
      <c r="B8" s="9">
        <f>IF(D8="K",0.14,0)</f>
        <v>0</v>
      </c>
      <c r="C8" s="10" t="s">
        <v>6</v>
      </c>
      <c r="E8" s="10"/>
      <c r="F8" s="11">
        <v>45</v>
      </c>
      <c r="G8" s="12">
        <v>0</v>
      </c>
      <c r="H8" s="13">
        <f>INT(IF(F8="",0,IF((F8+G8/100)&gt;(82-B8),0,1.53775*(82-B8-F8-G8/100)^1.81)))</f>
        <v>1060</v>
      </c>
      <c r="J8"/>
    </row>
    <row r="9" spans="2:10" ht="12">
      <c r="B9" s="9">
        <f>IF(D9="K",0.24,0)</f>
        <v>0</v>
      </c>
      <c r="C9" s="10" t="s">
        <v>7</v>
      </c>
      <c r="E9" s="10"/>
      <c r="F9" s="11">
        <v>13</v>
      </c>
      <c r="G9" s="12">
        <v>32</v>
      </c>
      <c r="H9" s="13">
        <f>INT(IF(F9="",0,IF((F9+G9/100)&gt;(28.5-B9),0,5.74354*(28.5-B9-F9-G9/100)^1.92)))</f>
        <v>1064</v>
      </c>
      <c r="J9"/>
    </row>
    <row r="10" spans="3:10" ht="12">
      <c r="C10" s="10" t="s">
        <v>8</v>
      </c>
      <c r="E10" s="10"/>
      <c r="F10" s="11">
        <v>40</v>
      </c>
      <c r="G10" s="12">
        <v>44</v>
      </c>
      <c r="H10" s="13">
        <f>INT(IF(F10&lt;4,0,12.91*(F10+G10/100-4)^1.1))</f>
        <v>674</v>
      </c>
      <c r="J10"/>
    </row>
    <row r="11" spans="3:10" ht="12">
      <c r="C11" s="10" t="s">
        <v>9</v>
      </c>
      <c r="E11" s="10"/>
      <c r="F11" s="11">
        <v>4</v>
      </c>
      <c r="G11" s="12">
        <v>45</v>
      </c>
      <c r="H11" s="13">
        <f>INT(IF(F11&lt;1,0,140.182*(F11+G11/100-1)^1.35))</f>
        <v>746</v>
      </c>
      <c r="J11"/>
    </row>
    <row r="12" spans="3:10" ht="12">
      <c r="C12" s="10" t="s">
        <v>10</v>
      </c>
      <c r="E12" s="10"/>
      <c r="F12" s="11">
        <v>86</v>
      </c>
      <c r="G12" s="12">
        <v>60</v>
      </c>
      <c r="H12" s="13">
        <f>INT(IF(F12&lt;7,0,10.14*(F12+G12/100-7)^1.08))</f>
        <v>1145</v>
      </c>
      <c r="J12"/>
    </row>
    <row r="13" spans="1:10" ht="12">
      <c r="A13" s="14"/>
      <c r="B13" s="15"/>
      <c r="C13" s="10" t="s">
        <v>11</v>
      </c>
      <c r="E13" s="16">
        <v>4</v>
      </c>
      <c r="F13" s="17">
        <v>7</v>
      </c>
      <c r="G13" s="12">
        <v>63</v>
      </c>
      <c r="H13" s="13">
        <f>INT(IF(F13="",0,IF(E13&gt;7,0,0.03768*(480-(E13*60+F13+(G13/100)))^1.85)))</f>
        <v>898</v>
      </c>
      <c r="J13"/>
    </row>
    <row r="14" spans="1:10" ht="12">
      <c r="A14" s="14"/>
      <c r="B14" s="15"/>
      <c r="F14" s="18"/>
      <c r="H14" s="19"/>
      <c r="J14"/>
    </row>
    <row r="15" spans="3:8" ht="12">
      <c r="C15" s="10" t="s">
        <v>12</v>
      </c>
      <c r="H15" s="20">
        <f>SUM(H4:H13)</f>
        <v>9704</v>
      </c>
    </row>
    <row r="16" ht="12">
      <c r="H16" s="20"/>
    </row>
    <row r="17" ht="12">
      <c r="C17" t="s">
        <v>13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G13" sqref="G13"/>
    </sheetView>
  </sheetViews>
  <sheetFormatPr defaultColWidth="12.57421875" defaultRowHeight="12.75"/>
  <cols>
    <col min="1" max="1" width="8.7109375" style="0" customWidth="1"/>
    <col min="2" max="2" width="0" style="0" hidden="1" customWidth="1"/>
    <col min="3" max="3" width="10.57421875" style="0" customWidth="1"/>
    <col min="4" max="4" width="2.7109375" style="0" customWidth="1"/>
    <col min="5" max="5" width="8.8515625" style="21" customWidth="1"/>
    <col min="6" max="6" width="4.00390625" style="22" customWidth="1"/>
    <col min="7" max="7" width="6.7109375" style="3" customWidth="1"/>
    <col min="8" max="8" width="8.7109375" style="0" customWidth="1"/>
    <col min="9" max="9" width="15.421875" style="4" customWidth="1"/>
    <col min="10" max="16384" width="11.57421875" style="0" customWidth="1"/>
  </cols>
  <sheetData>
    <row r="3" spans="3:9" ht="12">
      <c r="C3" s="23"/>
      <c r="D3" s="23"/>
      <c r="E3" s="24" t="s">
        <v>0</v>
      </c>
      <c r="F3" s="25"/>
      <c r="G3" s="26" t="s">
        <v>1</v>
      </c>
      <c r="H3" s="23" t="s">
        <v>14</v>
      </c>
      <c r="I3" s="27" t="s">
        <v>15</v>
      </c>
    </row>
    <row r="4" spans="2:9" ht="12">
      <c r="B4" s="9">
        <f>IF(D4="K",0.24,0)</f>
        <v>0</v>
      </c>
      <c r="C4" t="s">
        <v>2</v>
      </c>
      <c r="E4" s="21">
        <v>9.58</v>
      </c>
      <c r="G4" s="19">
        <f>INT(IF(E4="",0,IF(E4&gt;(18-B4),0,25.4348*(18-B4-E4)^1.81)))</f>
        <v>1202</v>
      </c>
      <c r="H4" s="21">
        <v>18</v>
      </c>
      <c r="I4" s="4" t="s">
        <v>16</v>
      </c>
    </row>
    <row r="5" spans="3:9" ht="12">
      <c r="C5" t="s">
        <v>3</v>
      </c>
      <c r="E5" s="21">
        <v>8.05</v>
      </c>
      <c r="G5" s="19">
        <f>INT(IF(E5&lt;2.2,0,90.5674*(E5-2.2)^1.4))</f>
        <v>1073</v>
      </c>
      <c r="H5" s="21">
        <v>2.2</v>
      </c>
      <c r="I5" s="4">
        <v>7.36</v>
      </c>
    </row>
    <row r="6" spans="3:9" ht="12">
      <c r="C6" t="s">
        <v>4</v>
      </c>
      <c r="E6" s="21">
        <v>12.2</v>
      </c>
      <c r="G6" s="19">
        <f>INT(IF(E6&lt;1.5,0,51.39*(E6-1.5)^1.05))</f>
        <v>619</v>
      </c>
      <c r="H6" s="21">
        <v>1.5</v>
      </c>
      <c r="I6" s="4">
        <v>16.79</v>
      </c>
    </row>
    <row r="7" spans="3:9" ht="12">
      <c r="C7" t="s">
        <v>5</v>
      </c>
      <c r="E7" s="21">
        <v>2.2</v>
      </c>
      <c r="G7" s="19">
        <f>INT(IF(E7&lt;0.75,0,585.65*(E7-0.75)^1.42))</f>
        <v>992</v>
      </c>
      <c r="H7" s="21">
        <v>0.75</v>
      </c>
      <c r="I7" s="4" t="s">
        <v>17</v>
      </c>
    </row>
    <row r="8" spans="2:9" ht="12">
      <c r="B8" s="9">
        <f>IF(D8="K",0.14,0)</f>
        <v>0</v>
      </c>
      <c r="C8" t="s">
        <v>6</v>
      </c>
      <c r="E8" s="21">
        <v>45.12</v>
      </c>
      <c r="G8" s="19">
        <f>INT(IF(E8="",0,IF(E8&gt;(82-B8),0,1.53775*(82-B8-E8)^1.81)))</f>
        <v>1053</v>
      </c>
      <c r="H8" s="21">
        <v>82</v>
      </c>
      <c r="I8" s="4">
        <v>48.19</v>
      </c>
    </row>
    <row r="9" spans="2:9" ht="12">
      <c r="B9" s="9">
        <f>IF(D9="K",0.24,0)</f>
        <v>0</v>
      </c>
      <c r="C9" t="s">
        <v>7</v>
      </c>
      <c r="E9" s="21">
        <v>13.32</v>
      </c>
      <c r="G9" s="19">
        <f>INT(IF(E9="",0,IF(E9&gt;(28.5-B9),0,5.74354*(28.5-B9-E9)^1.92)))</f>
        <v>1064</v>
      </c>
      <c r="H9" s="21">
        <v>28.5</v>
      </c>
      <c r="I9" s="4">
        <v>14.59</v>
      </c>
    </row>
    <row r="10" spans="3:9" ht="12">
      <c r="C10" t="s">
        <v>8</v>
      </c>
      <c r="E10" s="21">
        <v>40.44</v>
      </c>
      <c r="G10" s="19">
        <f>INT(IF(E10&lt;4,0,12.91*(E10-4)^1.1))</f>
        <v>674</v>
      </c>
      <c r="H10" s="21">
        <v>4</v>
      </c>
      <c r="I10" s="4" t="s">
        <v>18</v>
      </c>
    </row>
    <row r="11" spans="3:9" ht="12">
      <c r="C11" t="s">
        <v>9</v>
      </c>
      <c r="E11" s="21">
        <v>4.45</v>
      </c>
      <c r="G11" s="19">
        <f>INT(IF(E11&lt;1,0,140.182*(E11-1)^1.35))</f>
        <v>746</v>
      </c>
      <c r="H11" s="21">
        <v>1</v>
      </c>
      <c r="I11" s="4" t="s">
        <v>19</v>
      </c>
    </row>
    <row r="12" spans="3:9" ht="12">
      <c r="C12" t="s">
        <v>10</v>
      </c>
      <c r="E12" s="21">
        <v>86.6</v>
      </c>
      <c r="G12" s="19">
        <f>INT(IF(E12&lt;7,0,10.14*(E12-7)^1.08))</f>
        <v>1145</v>
      </c>
      <c r="H12" s="21">
        <v>7</v>
      </c>
      <c r="I12" s="28" t="s">
        <v>20</v>
      </c>
    </row>
    <row r="13" spans="1:9" ht="12">
      <c r="A13" s="14"/>
      <c r="B13" s="15"/>
      <c r="C13" t="s">
        <v>11</v>
      </c>
      <c r="E13" s="29">
        <v>0.0028587962962962963</v>
      </c>
      <c r="F13" s="22">
        <v>0.63</v>
      </c>
      <c r="G13" s="19">
        <f>INT(IF(E13="",0,IF(MINUTE(E13)&gt;(7),0,0.03768*(480-(MINUTE(E13)*60+SECOND(E13)+(F13)))^1.85)))</f>
        <v>898</v>
      </c>
      <c r="H13" s="30">
        <v>0.005555555555555555</v>
      </c>
      <c r="I13" s="31" t="s">
        <v>21</v>
      </c>
    </row>
    <row r="14" ht="12">
      <c r="G14" s="3">
        <f>SUM(G4:G13)</f>
        <v>9466</v>
      </c>
    </row>
    <row r="15" ht="12">
      <c r="C15" t="s">
        <v>22</v>
      </c>
    </row>
    <row r="16" ht="12">
      <c r="C16" t="s">
        <v>23</v>
      </c>
    </row>
    <row r="17" ht="12">
      <c r="C17" t="s">
        <v>24</v>
      </c>
    </row>
    <row r="18" ht="12">
      <c r="C18" t="s">
        <v>13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2009-08-20T11:09:57Z</dcterms:created>
  <dcterms:modified xsi:type="dcterms:W3CDTF">2009-08-20T15:10:03Z</dcterms:modified>
  <cp:category/>
  <cp:version/>
  <cp:contentType/>
  <cp:contentStatus/>
  <cp:revision>27</cp:revision>
</cp:coreProperties>
</file>